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Rozpočet_2015_návrh" sheetId="1" r:id="rId1"/>
  </sheets>
  <externalReferences>
    <externalReference r:id="rId2"/>
  </externalReferences>
  <definedNames>
    <definedName name="A_vykaz_zisku" localSheetId="0">#REF!</definedName>
    <definedName name="A_vykaz_zisku">#REF!</definedName>
    <definedName name="B_přehled_majetek" localSheetId="0">#REF!</definedName>
    <definedName name="B_přehled_majetek">#REF!</definedName>
    <definedName name="C_Inv.výst" localSheetId="0">#REF!</definedName>
    <definedName name="C_Inv.výst">#REF!</definedName>
    <definedName name="_xlnm.Print_Area" localSheetId="0">Rozpočet_2015_návrh!$A$1:$K$68</definedName>
  </definedNames>
  <calcPr calcId="145621"/>
</workbook>
</file>

<file path=xl/calcChain.xml><?xml version="1.0" encoding="utf-8"?>
<calcChain xmlns="http://schemas.openxmlformats.org/spreadsheetml/2006/main">
  <c r="I49" i="1" l="1"/>
  <c r="K49" i="1" s="1"/>
  <c r="I48" i="1"/>
  <c r="K48" i="1" s="1"/>
  <c r="I47" i="1"/>
  <c r="K47" i="1" s="1"/>
  <c r="K46" i="1"/>
  <c r="K45" i="1"/>
  <c r="I43" i="1"/>
  <c r="K43" i="1" s="1"/>
  <c r="K42" i="1"/>
  <c r="K41" i="1"/>
  <c r="J39" i="1"/>
  <c r="I39" i="1"/>
  <c r="J35" i="1"/>
  <c r="I35" i="1"/>
  <c r="K34" i="1"/>
  <c r="K33" i="1"/>
  <c r="J32" i="1"/>
  <c r="J31" i="1"/>
  <c r="I31" i="1"/>
  <c r="K31" i="1" s="1"/>
  <c r="K30" i="1"/>
  <c r="K28" i="1"/>
  <c r="K27" i="1"/>
  <c r="I24" i="1"/>
  <c r="I20" i="1"/>
  <c r="K20" i="1" s="1"/>
  <c r="J19" i="1"/>
  <c r="I19" i="1"/>
  <c r="J18" i="1"/>
  <c r="I18" i="1"/>
  <c r="I17" i="1"/>
  <c r="K17" i="1" s="1"/>
  <c r="J16" i="1"/>
  <c r="K16" i="1" s="1"/>
  <c r="J15" i="1"/>
  <c r="K15" i="1" s="1"/>
  <c r="I13" i="1"/>
  <c r="K39" i="1" l="1"/>
  <c r="K18" i="1"/>
  <c r="K19" i="1"/>
  <c r="I32" i="1"/>
  <c r="K32" i="1" s="1"/>
  <c r="K35" i="1"/>
  <c r="K21" i="1"/>
  <c r="K13" i="1"/>
  <c r="I21" i="1"/>
  <c r="J13" i="1"/>
  <c r="J21" i="1"/>
  <c r="I29" i="1"/>
  <c r="K29" i="1" l="1"/>
  <c r="J26" i="1"/>
  <c r="I36" i="1"/>
  <c r="I51" i="1" s="1"/>
  <c r="I37" i="1"/>
  <c r="K26" i="1" l="1"/>
  <c r="K24" i="1" s="1"/>
  <c r="J24" i="1"/>
  <c r="J36" i="1" s="1"/>
  <c r="K36" i="1" l="1"/>
  <c r="J51" i="1"/>
  <c r="J37" i="1"/>
  <c r="K51" i="1" l="1"/>
  <c r="K37" i="1"/>
</calcChain>
</file>

<file path=xl/sharedStrings.xml><?xml version="1.0" encoding="utf-8"?>
<sst xmlns="http://schemas.openxmlformats.org/spreadsheetml/2006/main" count="70" uniqueCount="64">
  <si>
    <t xml:space="preserve">      Vodohospodářské sdružení obcí západních Čech</t>
  </si>
  <si>
    <t>NÁVRH ROZPOČTU NA ROK 2015</t>
  </si>
  <si>
    <t>v tis. Kč</t>
  </si>
  <si>
    <t>Příjmy:</t>
  </si>
  <si>
    <t>Položka</t>
  </si>
  <si>
    <t>Paragraf</t>
  </si>
  <si>
    <t>Rok 2015</t>
  </si>
  <si>
    <t>rozp.skladby</t>
  </si>
  <si>
    <t>základ daně</t>
  </si>
  <si>
    <t>DPH</t>
  </si>
  <si>
    <t>rozpočet</t>
  </si>
  <si>
    <t>Nájemné z infrastruktury celkem včetně DPH</t>
  </si>
  <si>
    <t>z toho:</t>
  </si>
  <si>
    <t xml:space="preserve">  z dlouhodobého pronájmu ve výši odpisů vč. DPH</t>
  </si>
  <si>
    <t xml:space="preserve">  z nájemného nad odpisy včetně DPH</t>
  </si>
  <si>
    <t>Výnosy z dividend</t>
  </si>
  <si>
    <t>Služby VSOZČ pro VAK včetně DPH</t>
  </si>
  <si>
    <t>2xxx</t>
  </si>
  <si>
    <t>Ostatní nedaňové příjmy včetně DPH</t>
  </si>
  <si>
    <t>2,3,4xxx</t>
  </si>
  <si>
    <t>Dotace z EU, SF, SR, obcí, krajů</t>
  </si>
  <si>
    <t>4xxx</t>
  </si>
  <si>
    <t>Celkem</t>
  </si>
  <si>
    <t>Výdaje:</t>
  </si>
  <si>
    <t>Investiční činnost z vlastních zdrojů včetně DPH:</t>
  </si>
  <si>
    <t>6x</t>
  </si>
  <si>
    <t xml:space="preserve">  z vlastních  zdrojů na  investiční výstavbu včetně DPH</t>
  </si>
  <si>
    <t>6xxx</t>
  </si>
  <si>
    <t xml:space="preserve">  snížení rozpracovanosti investic VSOZČ ve VAK</t>
  </si>
  <si>
    <t xml:space="preserve">  investiční úroky - kapitalizované</t>
  </si>
  <si>
    <t>61xx</t>
  </si>
  <si>
    <t>Investiční činnost z cizích zdrojů</t>
  </si>
  <si>
    <t>Úroky z úvěrů a půjček nákladové</t>
  </si>
  <si>
    <t>Služby VAK včetně DPH</t>
  </si>
  <si>
    <t>51xx</t>
  </si>
  <si>
    <t>Ostatní provozní náklady v cenách včetně DPH</t>
  </si>
  <si>
    <t>5xxx</t>
  </si>
  <si>
    <t>Příspěvek na provoz.nákl.sdruž.Halže a Vejprty</t>
  </si>
  <si>
    <t>Poskytnuté příspěvky VSMOS (Chodov)</t>
  </si>
  <si>
    <t>Odvod DPH, maj. daní a daně z příjmů fin. úřadu</t>
  </si>
  <si>
    <t>Saldo</t>
  </si>
  <si>
    <t>Financování z tuzemska</t>
  </si>
  <si>
    <t>Krátkodobé</t>
  </si>
  <si>
    <t>Krátkodobé přijaté půjčky</t>
  </si>
  <si>
    <t>Uhrazené splátky krátkodobých  přijatých  půjček</t>
  </si>
  <si>
    <t>Změna stavu krátkodobých  prostř.na bank.účtech</t>
  </si>
  <si>
    <t>8xxx</t>
  </si>
  <si>
    <t xml:space="preserve">Dlouhodobé </t>
  </si>
  <si>
    <t>Dlouhodobé přijaté půjčky</t>
  </si>
  <si>
    <t>Splátky SFŽP (návratné půjčky)</t>
  </si>
  <si>
    <t>Splátky úvěrů od obcí</t>
  </si>
  <si>
    <t>Splátky komerčních úvěrů</t>
  </si>
  <si>
    <t>Splátky úvěrů a návratných fin. výpomocí od státu</t>
  </si>
  <si>
    <t>Výdaje včetně financování</t>
  </si>
  <si>
    <t>Návrh rozpočtu na rok 2015 k projednání na Valné hromadě VSOZČ dne 19.12.2014</t>
  </si>
  <si>
    <t>Komentář:</t>
  </si>
  <si>
    <t>ř.7</t>
  </si>
  <si>
    <t>očekávané dotace a příspěvky na investiční výstavbu dle plánu investic na rok 2015 schváleného Valnou hromadou VSOZČ dne 16.5.2014, včetně úrokové dotace od MZe ve výši 1,2 mil.Kč.</t>
  </si>
  <si>
    <t>ř.13</t>
  </si>
  <si>
    <t>použití očekávaných dotací, příspěvků a úvěrů na investiční výstavbu</t>
  </si>
  <si>
    <t>ř.19</t>
  </si>
  <si>
    <t>odvod DPH finančnímu úřadu za 12/2014 ve výši 1,5 mil.Kč a fiktivní (vzhledem k přenesení daňové povinnosti u DPH za stavební práce) nadměrný odpočet DPH vůči finančnímu úřadu z plnění za rok 2015 ve výši -27.344 tis.Kč, tj. celkem odvod DPH - 25.844 tis.Kč. Daň z nemovitostí se plánuje ve výši 21 tis.Kč, daň z příjmů právnických osob 100 tis.Kč.</t>
  </si>
  <si>
    <t>ř.24</t>
  </si>
  <si>
    <t>použití zůstatku na bankovních účtech VSOZČ z minulých let, včetně využití kontokorentního úvěru.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</si>
</sst>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color indexed="53"/>
      <name val="Arial CE"/>
      <charset val="238"/>
    </font>
    <font>
      <b/>
      <sz val="12"/>
      <color indexed="12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indexed="12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6"/>
      <name val="Arial CE"/>
      <family val="2"/>
      <charset val="238"/>
    </font>
    <font>
      <sz val="12"/>
      <color indexed="12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7" fillId="0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3" fontId="6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14" fillId="0" borderId="7" xfId="0" applyFont="1" applyFill="1" applyBorder="1"/>
    <xf numFmtId="0" fontId="6" fillId="0" borderId="7" xfId="0" applyFont="1" applyFill="1" applyBorder="1"/>
    <xf numFmtId="0" fontId="15" fillId="0" borderId="8" xfId="0" applyFont="1" applyFill="1" applyBorder="1" applyAlignment="1">
      <alignment horizontal="center"/>
    </xf>
    <xf numFmtId="0" fontId="6" fillId="0" borderId="8" xfId="0" applyFont="1" applyFill="1" applyBorder="1"/>
    <xf numFmtId="14" fontId="15" fillId="0" borderId="9" xfId="0" applyNumberFormat="1" applyFont="1" applyFill="1" applyBorder="1" applyAlignment="1">
      <alignment horizontal="center"/>
    </xf>
    <xf numFmtId="14" fontId="15" fillId="0" borderId="8" xfId="0" applyNumberFormat="1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3" fontId="6" fillId="0" borderId="12" xfId="0" applyNumberFormat="1" applyFont="1" applyFill="1" applyBorder="1"/>
    <xf numFmtId="3" fontId="6" fillId="0" borderId="3" xfId="0" applyNumberFormat="1" applyFont="1" applyFill="1" applyBorder="1"/>
    <xf numFmtId="3" fontId="6" fillId="0" borderId="13" xfId="0" applyNumberFormat="1" applyFont="1" applyFill="1" applyBorder="1"/>
    <xf numFmtId="0" fontId="14" fillId="0" borderId="0" xfId="0" applyFont="1"/>
    <xf numFmtId="0" fontId="6" fillId="0" borderId="14" xfId="0" applyFont="1" applyFill="1" applyBorder="1"/>
    <xf numFmtId="0" fontId="14" fillId="0" borderId="12" xfId="0" applyFont="1" applyFill="1" applyBorder="1"/>
    <xf numFmtId="0" fontId="14" fillId="0" borderId="14" xfId="0" applyFont="1" applyFill="1" applyBorder="1"/>
    <xf numFmtId="0" fontId="14" fillId="0" borderId="13" xfId="0" applyFont="1" applyFill="1" applyBorder="1"/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/>
    <xf numFmtId="0" fontId="16" fillId="0" borderId="0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3" fontId="6" fillId="0" borderId="18" xfId="0" applyNumberFormat="1" applyFont="1" applyFill="1" applyBorder="1"/>
    <xf numFmtId="3" fontId="6" fillId="0" borderId="17" xfId="0" applyNumberFormat="1" applyFont="1" applyFill="1" applyBorder="1"/>
    <xf numFmtId="3" fontId="6" fillId="0" borderId="19" xfId="0" applyNumberFormat="1" applyFont="1" applyFill="1" applyBorder="1"/>
    <xf numFmtId="3" fontId="14" fillId="0" borderId="16" xfId="0" applyNumberFormat="1" applyFont="1" applyFill="1" applyBorder="1"/>
    <xf numFmtId="0" fontId="14" fillId="0" borderId="16" xfId="0" applyFont="1" applyFill="1" applyBorder="1"/>
    <xf numFmtId="14" fontId="8" fillId="0" borderId="18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0" fontId="6" fillId="0" borderId="20" xfId="0" applyFont="1" applyFill="1" applyBorder="1"/>
    <xf numFmtId="0" fontId="6" fillId="0" borderId="12" xfId="0" applyFont="1" applyFill="1" applyBorder="1"/>
    <xf numFmtId="3" fontId="14" fillId="0" borderId="12" xfId="0" applyNumberFormat="1" applyFont="1" applyFill="1" applyBorder="1"/>
    <xf numFmtId="3" fontId="14" fillId="0" borderId="14" xfId="0" applyNumberFormat="1" applyFont="1" applyFill="1" applyBorder="1"/>
    <xf numFmtId="3" fontId="14" fillId="0" borderId="13" xfId="0" applyNumberFormat="1" applyFont="1" applyFill="1" applyBorder="1"/>
    <xf numFmtId="3" fontId="6" fillId="0" borderId="14" xfId="0" applyNumberFormat="1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 applyAlignment="1">
      <alignment horizontal="center"/>
    </xf>
    <xf numFmtId="3" fontId="6" fillId="0" borderId="22" xfId="0" applyNumberFormat="1" applyFont="1" applyFill="1" applyBorder="1"/>
    <xf numFmtId="3" fontId="6" fillId="0" borderId="24" xfId="0" applyNumberFormat="1" applyFont="1" applyFill="1" applyBorder="1"/>
    <xf numFmtId="3" fontId="6" fillId="0" borderId="25" xfId="0" applyNumberFormat="1" applyFont="1" applyFill="1" applyBorder="1"/>
    <xf numFmtId="3" fontId="6" fillId="0" borderId="0" xfId="0" applyNumberFormat="1" applyFont="1"/>
    <xf numFmtId="0" fontId="1" fillId="0" borderId="0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26" xfId="0" applyFont="1" applyFill="1" applyBorder="1"/>
    <xf numFmtId="0" fontId="6" fillId="0" borderId="9" xfId="0" applyFont="1" applyFill="1" applyBorder="1"/>
    <xf numFmtId="0" fontId="6" fillId="0" borderId="27" xfId="0" applyFont="1" applyFill="1" applyBorder="1"/>
    <xf numFmtId="0" fontId="6" fillId="0" borderId="8" xfId="0" applyFont="1" applyFill="1" applyBorder="1" applyAlignment="1">
      <alignment horizontal="center"/>
    </xf>
    <xf numFmtId="3" fontId="6" fillId="0" borderId="9" xfId="0" applyNumberFormat="1" applyFont="1" applyFill="1" applyBorder="1"/>
    <xf numFmtId="3" fontId="6" fillId="0" borderId="8" xfId="0" applyNumberFormat="1" applyFont="1" applyFill="1" applyBorder="1"/>
    <xf numFmtId="0" fontId="6" fillId="0" borderId="28" xfId="0" applyFont="1" applyFill="1" applyBorder="1"/>
    <xf numFmtId="0" fontId="6" fillId="0" borderId="18" xfId="0" applyFont="1" applyFill="1" applyBorder="1"/>
    <xf numFmtId="0" fontId="6" fillId="0" borderId="29" xfId="0" applyFont="1" applyFill="1" applyBorder="1"/>
    <xf numFmtId="0" fontId="16" fillId="0" borderId="7" xfId="0" applyFont="1" applyFill="1" applyBorder="1"/>
    <xf numFmtId="0" fontId="16" fillId="0" borderId="0" xfId="0" applyFont="1" applyFill="1"/>
    <xf numFmtId="0" fontId="16" fillId="0" borderId="28" xfId="0" applyFont="1" applyFill="1" applyBorder="1"/>
    <xf numFmtId="0" fontId="16" fillId="0" borderId="16" xfId="0" applyFont="1" applyFill="1" applyBorder="1"/>
    <xf numFmtId="0" fontId="6" fillId="0" borderId="17" xfId="0" applyFont="1" applyFill="1" applyBorder="1" applyAlignment="1">
      <alignment horizontal="center"/>
    </xf>
    <xf numFmtId="0" fontId="16" fillId="0" borderId="17" xfId="0" applyFont="1" applyFill="1" applyBorder="1"/>
    <xf numFmtId="0" fontId="16" fillId="0" borderId="30" xfId="0" applyFont="1" applyFill="1" applyBorder="1"/>
    <xf numFmtId="0" fontId="6" fillId="0" borderId="4" xfId="0" applyFont="1" applyFill="1" applyBorder="1"/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14" xfId="0" applyFont="1" applyFill="1" applyBorder="1"/>
    <xf numFmtId="0" fontId="6" fillId="0" borderId="7" xfId="0" applyFont="1" applyFill="1" applyBorder="1" applyAlignment="1">
      <alignment horizontal="center"/>
    </xf>
    <xf numFmtId="3" fontId="6" fillId="0" borderId="10" xfId="0" applyNumberFormat="1" applyFont="1" applyFill="1" applyBorder="1"/>
    <xf numFmtId="0" fontId="17" fillId="0" borderId="0" xfId="0" applyFont="1" applyFill="1"/>
    <xf numFmtId="0" fontId="15" fillId="0" borderId="0" xfId="0" applyFont="1" applyFill="1" applyBorder="1"/>
    <xf numFmtId="3" fontId="16" fillId="0" borderId="0" xfId="0" applyNumberFormat="1" applyFont="1" applyFill="1"/>
    <xf numFmtId="0" fontId="18" fillId="0" borderId="0" xfId="0" applyFont="1"/>
    <xf numFmtId="0" fontId="18" fillId="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9525</xdr:rowOff>
        </xdr:from>
        <xdr:to>
          <xdr:col>2</xdr:col>
          <xdr:colOff>95250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_2015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2015_návrh"/>
      <sheetName val="Rozpočet_2015_1"/>
      <sheetName val="Položk_prov. N_2015_1"/>
      <sheetName val="Rozpočet_2014"/>
      <sheetName val="Položk_prov. N_2014_rozpi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5"/>
  <sheetViews>
    <sheetView tabSelected="1" zoomScaleNormal="100" workbookViewId="0">
      <pane xSplit="6" ySplit="12" topLeftCell="G13" activePane="bottomRight" state="frozen"/>
      <selection pane="topRight" activeCell="G1" sqref="G1"/>
      <selection pane="bottomLeft" activeCell="A10" sqref="A10"/>
      <selection pane="bottomRight" activeCell="L21" sqref="L21"/>
    </sheetView>
  </sheetViews>
  <sheetFormatPr defaultColWidth="18.42578125" defaultRowHeight="12.75" x14ac:dyDescent="0.2"/>
  <cols>
    <col min="1" max="1" width="5.28515625" customWidth="1"/>
    <col min="2" max="2" width="6.28515625" customWidth="1"/>
    <col min="3" max="3" width="18.42578125" customWidth="1"/>
    <col min="4" max="4" width="12.5703125" customWidth="1"/>
    <col min="5" max="5" width="18.42578125" customWidth="1"/>
    <col min="6" max="6" width="17.28515625" customWidth="1"/>
    <col min="7" max="7" width="14.42578125" customWidth="1"/>
    <col min="8" max="8" width="14.7109375" customWidth="1"/>
    <col min="9" max="10" width="16.7109375" customWidth="1"/>
    <col min="11" max="11" width="16.7109375" style="20" customWidth="1"/>
  </cols>
  <sheetData>
    <row r="1" spans="2:11" ht="13.5" customHeight="1" x14ac:dyDescent="0.35">
      <c r="B1" s="1"/>
      <c r="H1" s="2"/>
      <c r="I1" s="3"/>
      <c r="J1" s="3"/>
      <c r="K1" s="4"/>
    </row>
    <row r="2" spans="2:11" ht="18" x14ac:dyDescent="0.25">
      <c r="C2" s="5"/>
      <c r="D2" s="5"/>
      <c r="E2" s="6"/>
      <c r="F2" s="5"/>
      <c r="G2" s="5"/>
      <c r="I2" s="7"/>
      <c r="K2" s="8"/>
    </row>
    <row r="3" spans="2:11" ht="18" x14ac:dyDescent="0.25">
      <c r="B3" s="9"/>
      <c r="C3" s="10" t="s">
        <v>0</v>
      </c>
      <c r="I3" s="11"/>
      <c r="K3" s="12"/>
    </row>
    <row r="4" spans="2:11" x14ac:dyDescent="0.2">
      <c r="I4" s="13"/>
      <c r="J4" s="14"/>
      <c r="K4" s="12"/>
    </row>
    <row r="5" spans="2:11" x14ac:dyDescent="0.2">
      <c r="I5" s="13"/>
      <c r="J5" s="14"/>
      <c r="K5" s="15"/>
    </row>
    <row r="6" spans="2:11" ht="20.25" x14ac:dyDescent="0.3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ht="18" x14ac:dyDescent="0.25"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2:11" ht="15" x14ac:dyDescent="0.2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2:11" x14ac:dyDescent="0.2">
      <c r="J9" s="6"/>
    </row>
    <row r="10" spans="2:11" ht="13.5" thickBot="1" x14ac:dyDescent="0.25">
      <c r="I10" s="21"/>
      <c r="J10" s="21"/>
      <c r="K10" s="21" t="s">
        <v>2</v>
      </c>
    </row>
    <row r="11" spans="2:11" s="5" customFormat="1" ht="18" x14ac:dyDescent="0.25">
      <c r="B11" s="22"/>
      <c r="C11" s="23" t="s">
        <v>3</v>
      </c>
      <c r="D11" s="23"/>
      <c r="E11" s="23"/>
      <c r="F11" s="23"/>
      <c r="G11" s="24" t="s">
        <v>4</v>
      </c>
      <c r="H11" s="24" t="s">
        <v>5</v>
      </c>
      <c r="I11" s="25" t="s">
        <v>6</v>
      </c>
      <c r="J11" s="25" t="s">
        <v>6</v>
      </c>
      <c r="K11" s="26" t="s">
        <v>6</v>
      </c>
    </row>
    <row r="12" spans="2:11" s="5" customFormat="1" ht="18.75" thickBot="1" x14ac:dyDescent="0.3">
      <c r="B12" s="27"/>
      <c r="C12" s="28"/>
      <c r="D12" s="29"/>
      <c r="E12" s="29"/>
      <c r="F12" s="29"/>
      <c r="G12" s="30" t="s">
        <v>7</v>
      </c>
      <c r="H12" s="31"/>
      <c r="I12" s="32" t="s">
        <v>8</v>
      </c>
      <c r="J12" s="33" t="s">
        <v>9</v>
      </c>
      <c r="K12" s="34" t="s">
        <v>10</v>
      </c>
    </row>
    <row r="13" spans="2:11" s="41" customFormat="1" ht="18" x14ac:dyDescent="0.25">
      <c r="B13" s="35">
        <v>1</v>
      </c>
      <c r="C13" s="36" t="s">
        <v>11</v>
      </c>
      <c r="D13" s="36"/>
      <c r="E13" s="36"/>
      <c r="F13" s="36"/>
      <c r="G13" s="24">
        <v>2132</v>
      </c>
      <c r="H13" s="37">
        <v>2310</v>
      </c>
      <c r="I13" s="38">
        <f>I15+I16</f>
        <v>95500</v>
      </c>
      <c r="J13" s="39">
        <f>SUM(J15:J16)</f>
        <v>20055</v>
      </c>
      <c r="K13" s="40">
        <f>SUM(K15:K16)</f>
        <v>115555</v>
      </c>
    </row>
    <row r="14" spans="2:11" s="5" customFormat="1" ht="18" x14ac:dyDescent="0.25">
      <c r="B14" s="35"/>
      <c r="C14" s="36" t="s">
        <v>12</v>
      </c>
      <c r="D14" s="36"/>
      <c r="E14" s="36"/>
      <c r="F14" s="36"/>
      <c r="G14" s="42"/>
      <c r="H14" s="36"/>
      <c r="I14" s="43"/>
      <c r="J14" s="44"/>
      <c r="K14" s="45"/>
    </row>
    <row r="15" spans="2:11" s="5" customFormat="1" ht="18" x14ac:dyDescent="0.25">
      <c r="B15" s="35">
        <v>2</v>
      </c>
      <c r="C15" s="36" t="s">
        <v>13</v>
      </c>
      <c r="D15" s="36"/>
      <c r="E15" s="36"/>
      <c r="F15" s="36"/>
      <c r="G15" s="46">
        <v>2132</v>
      </c>
      <c r="H15" s="37">
        <v>2310</v>
      </c>
      <c r="I15" s="38">
        <v>93000</v>
      </c>
      <c r="J15" s="47">
        <f>ROUND(I15*21%,0)</f>
        <v>19530</v>
      </c>
      <c r="K15" s="40">
        <f t="shared" ref="K15:K20" si="0">I15+J15</f>
        <v>112530</v>
      </c>
    </row>
    <row r="16" spans="2:11" s="5" customFormat="1" ht="18" x14ac:dyDescent="0.25">
      <c r="B16" s="35">
        <v>3</v>
      </c>
      <c r="C16" s="36" t="s">
        <v>14</v>
      </c>
      <c r="D16" s="36"/>
      <c r="E16" s="36"/>
      <c r="F16" s="36"/>
      <c r="G16" s="46">
        <v>2132</v>
      </c>
      <c r="H16" s="37">
        <v>2310</v>
      </c>
      <c r="I16" s="38">
        <v>2500</v>
      </c>
      <c r="J16" s="47">
        <f>ROUND(I16*21%,0)</f>
        <v>525</v>
      </c>
      <c r="K16" s="40">
        <f t="shared" si="0"/>
        <v>3025</v>
      </c>
    </row>
    <row r="17" spans="2:12" s="5" customFormat="1" ht="18" x14ac:dyDescent="0.25">
      <c r="B17" s="35">
        <v>4</v>
      </c>
      <c r="C17" s="36" t="s">
        <v>15</v>
      </c>
      <c r="D17" s="36"/>
      <c r="E17" s="36"/>
      <c r="F17" s="36"/>
      <c r="G17" s="46">
        <v>2142</v>
      </c>
      <c r="H17" s="37">
        <v>2310</v>
      </c>
      <c r="I17" s="38">
        <f>ROUND(13813*85%,0)-1</f>
        <v>11740</v>
      </c>
      <c r="J17" s="47"/>
      <c r="K17" s="40">
        <f t="shared" si="0"/>
        <v>11740</v>
      </c>
    </row>
    <row r="18" spans="2:12" s="5" customFormat="1" ht="18" x14ac:dyDescent="0.25">
      <c r="B18" s="35">
        <v>5</v>
      </c>
      <c r="C18" s="36" t="s">
        <v>16</v>
      </c>
      <c r="D18" s="36"/>
      <c r="E18" s="36"/>
      <c r="F18" s="36"/>
      <c r="G18" s="46" t="s">
        <v>17</v>
      </c>
      <c r="H18" s="37">
        <v>2310</v>
      </c>
      <c r="I18" s="38">
        <f>ROUND((70*35.88+70*27.21)+40,0)+1</f>
        <v>4457</v>
      </c>
      <c r="J18" s="47">
        <f>ROUND(4417*15%+40*21%,0)</f>
        <v>671</v>
      </c>
      <c r="K18" s="40">
        <f t="shared" si="0"/>
        <v>5128</v>
      </c>
    </row>
    <row r="19" spans="2:12" s="41" customFormat="1" ht="18" x14ac:dyDescent="0.25">
      <c r="B19" s="35">
        <v>6</v>
      </c>
      <c r="C19" s="36" t="s">
        <v>18</v>
      </c>
      <c r="D19" s="36"/>
      <c r="E19" s="36"/>
      <c r="F19" s="36"/>
      <c r="G19" s="46" t="s">
        <v>19</v>
      </c>
      <c r="H19" s="37">
        <v>2310</v>
      </c>
      <c r="I19" s="38">
        <f>400+50+30+20</f>
        <v>500</v>
      </c>
      <c r="J19" s="47">
        <f>ROUND(400*21%,0)</f>
        <v>84</v>
      </c>
      <c r="K19" s="40">
        <f t="shared" si="0"/>
        <v>584</v>
      </c>
    </row>
    <row r="20" spans="2:12" s="41" customFormat="1" ht="18.75" thickBot="1" x14ac:dyDescent="0.3">
      <c r="B20" s="35">
        <v>7</v>
      </c>
      <c r="C20" s="36" t="s">
        <v>20</v>
      </c>
      <c r="D20" s="36"/>
      <c r="E20" s="36"/>
      <c r="F20" s="48"/>
      <c r="G20" s="46" t="s">
        <v>21</v>
      </c>
      <c r="H20" s="37"/>
      <c r="I20" s="38">
        <f>23847+57350+1272</f>
        <v>82469</v>
      </c>
      <c r="J20" s="47"/>
      <c r="K20" s="40">
        <f t="shared" si="0"/>
        <v>82469</v>
      </c>
    </row>
    <row r="21" spans="2:12" s="41" customFormat="1" ht="18.75" thickBot="1" x14ac:dyDescent="0.3">
      <c r="B21" s="49">
        <v>8</v>
      </c>
      <c r="C21" s="50" t="s">
        <v>22</v>
      </c>
      <c r="D21" s="50"/>
      <c r="E21" s="50"/>
      <c r="F21" s="50"/>
      <c r="G21" s="51"/>
      <c r="H21" s="50"/>
      <c r="I21" s="52">
        <f>SUM(I15:I20)</f>
        <v>194666</v>
      </c>
      <c r="J21" s="53">
        <f>SUM(J15:J20)</f>
        <v>20810</v>
      </c>
      <c r="K21" s="54">
        <f>SUM(K15:K20)</f>
        <v>215476</v>
      </c>
    </row>
    <row r="22" spans="2:12" s="5" customFormat="1" ht="18.75" thickBot="1" x14ac:dyDescent="0.3">
      <c r="B22" s="50"/>
      <c r="C22" s="50"/>
      <c r="D22" s="50"/>
      <c r="E22" s="50"/>
      <c r="F22" s="50"/>
      <c r="G22" s="50"/>
      <c r="H22" s="50"/>
      <c r="I22" s="55"/>
      <c r="J22" s="56"/>
      <c r="K22" s="56"/>
    </row>
    <row r="23" spans="2:12" s="5" customFormat="1" ht="18.75" thickBot="1" x14ac:dyDescent="0.3">
      <c r="B23" s="49"/>
      <c r="C23" s="50" t="s">
        <v>23</v>
      </c>
      <c r="D23" s="50"/>
      <c r="E23" s="50"/>
      <c r="F23" s="50"/>
      <c r="G23" s="50"/>
      <c r="H23" s="50"/>
      <c r="I23" s="57"/>
      <c r="J23" s="58"/>
      <c r="K23" s="59"/>
    </row>
    <row r="24" spans="2:12" s="41" customFormat="1" ht="18" x14ac:dyDescent="0.25">
      <c r="B24" s="22">
        <v>9</v>
      </c>
      <c r="C24" s="23" t="s">
        <v>24</v>
      </c>
      <c r="D24" s="23"/>
      <c r="E24" s="23"/>
      <c r="F24" s="23"/>
      <c r="G24" s="24" t="s">
        <v>25</v>
      </c>
      <c r="H24" s="24">
        <v>2310</v>
      </c>
      <c r="I24" s="60">
        <f>SUM(I26:I28)</f>
        <v>85000</v>
      </c>
      <c r="J24" s="39">
        <f>SUM(J26:J28)</f>
        <v>47233</v>
      </c>
      <c r="K24" s="61">
        <f>SUM(K26:K28)</f>
        <v>132233</v>
      </c>
    </row>
    <row r="25" spans="2:12" s="5" customFormat="1" ht="18" x14ac:dyDescent="0.25">
      <c r="B25" s="62"/>
      <c r="C25" s="63" t="s">
        <v>12</v>
      </c>
      <c r="D25" s="36"/>
      <c r="E25" s="36"/>
      <c r="F25" s="36"/>
      <c r="G25" s="42"/>
      <c r="H25" s="42"/>
      <c r="I25" s="64"/>
      <c r="J25" s="65"/>
      <c r="K25" s="66"/>
    </row>
    <row r="26" spans="2:12" s="5" customFormat="1" ht="18" x14ac:dyDescent="0.25">
      <c r="B26" s="62">
        <v>10</v>
      </c>
      <c r="C26" s="63" t="s">
        <v>26</v>
      </c>
      <c r="D26" s="36"/>
      <c r="E26" s="36"/>
      <c r="F26" s="36"/>
      <c r="G26" s="46" t="s">
        <v>27</v>
      </c>
      <c r="H26" s="46">
        <v>2310</v>
      </c>
      <c r="I26" s="38">
        <v>84800</v>
      </c>
      <c r="J26" s="67">
        <f>ROUND((I26+I27+I29)*21%,0)</f>
        <v>47233</v>
      </c>
      <c r="K26" s="40">
        <f t="shared" ref="K26:K35" si="1">I26+J26</f>
        <v>132033</v>
      </c>
    </row>
    <row r="27" spans="2:12" s="5" customFormat="1" ht="18" x14ac:dyDescent="0.25">
      <c r="B27" s="62">
        <v>11</v>
      </c>
      <c r="C27" s="63" t="s">
        <v>28</v>
      </c>
      <c r="D27" s="36"/>
      <c r="E27" s="36"/>
      <c r="F27" s="36"/>
      <c r="G27" s="46" t="s">
        <v>27</v>
      </c>
      <c r="H27" s="46">
        <v>2310</v>
      </c>
      <c r="I27" s="38"/>
      <c r="J27" s="67"/>
      <c r="K27" s="40">
        <f t="shared" si="1"/>
        <v>0</v>
      </c>
    </row>
    <row r="28" spans="2:12" s="5" customFormat="1" ht="18" x14ac:dyDescent="0.25">
      <c r="B28" s="62">
        <v>12</v>
      </c>
      <c r="C28" s="63" t="s">
        <v>29</v>
      </c>
      <c r="D28" s="36"/>
      <c r="E28" s="36"/>
      <c r="F28" s="36"/>
      <c r="G28" s="46" t="s">
        <v>30</v>
      </c>
      <c r="H28" s="46">
        <v>2310</v>
      </c>
      <c r="I28" s="38">
        <v>200</v>
      </c>
      <c r="J28" s="67"/>
      <c r="K28" s="40">
        <f t="shared" si="1"/>
        <v>200</v>
      </c>
    </row>
    <row r="29" spans="2:12" s="5" customFormat="1" ht="18" customHeight="1" x14ac:dyDescent="0.25">
      <c r="B29" s="68">
        <v>13</v>
      </c>
      <c r="C29" s="69" t="s">
        <v>31</v>
      </c>
      <c r="D29" s="70"/>
      <c r="E29" s="70"/>
      <c r="F29" s="70"/>
      <c r="G29" s="71" t="s">
        <v>30</v>
      </c>
      <c r="H29" s="71">
        <v>2310</v>
      </c>
      <c r="I29" s="72">
        <f>I20-1272+I45</f>
        <v>140121</v>
      </c>
      <c r="J29" s="73"/>
      <c r="K29" s="74">
        <f t="shared" si="1"/>
        <v>140121</v>
      </c>
      <c r="L29" s="75"/>
    </row>
    <row r="30" spans="2:12" s="41" customFormat="1" ht="18" x14ac:dyDescent="0.25">
      <c r="B30" s="62">
        <v>14</v>
      </c>
      <c r="C30" s="63" t="s">
        <v>32</v>
      </c>
      <c r="D30" s="36"/>
      <c r="E30" s="36"/>
      <c r="F30" s="76"/>
      <c r="G30" s="46">
        <v>5141</v>
      </c>
      <c r="H30" s="46">
        <v>2310</v>
      </c>
      <c r="I30" s="38">
        <v>2794</v>
      </c>
      <c r="J30" s="67"/>
      <c r="K30" s="40">
        <f t="shared" si="1"/>
        <v>2794</v>
      </c>
    </row>
    <row r="31" spans="2:12" s="41" customFormat="1" ht="18" x14ac:dyDescent="0.25">
      <c r="B31" s="62">
        <v>15</v>
      </c>
      <c r="C31" s="63" t="s">
        <v>33</v>
      </c>
      <c r="D31" s="36"/>
      <c r="E31" s="36"/>
      <c r="F31" s="36"/>
      <c r="G31" s="46" t="s">
        <v>34</v>
      </c>
      <c r="H31" s="46">
        <v>2310</v>
      </c>
      <c r="I31" s="38">
        <f>996+4417</f>
        <v>5413</v>
      </c>
      <c r="J31" s="67">
        <f>ROUND(996*21%+4417*15%,0)</f>
        <v>872</v>
      </c>
      <c r="K31" s="40">
        <f t="shared" si="1"/>
        <v>6285</v>
      </c>
    </row>
    <row r="32" spans="2:12" s="41" customFormat="1" ht="18" x14ac:dyDescent="0.25">
      <c r="B32" s="62">
        <v>16</v>
      </c>
      <c r="C32" s="63" t="s">
        <v>35</v>
      </c>
      <c r="D32" s="36"/>
      <c r="E32" s="36"/>
      <c r="F32" s="36"/>
      <c r="G32" s="46" t="s">
        <v>36</v>
      </c>
      <c r="H32" s="46">
        <v>2310</v>
      </c>
      <c r="I32" s="38">
        <f>(2500+4417)-I31-I33-I34-21</f>
        <v>1379</v>
      </c>
      <c r="J32" s="67">
        <f>ROUND(235*21%,0)</f>
        <v>49</v>
      </c>
      <c r="K32" s="40">
        <f t="shared" si="1"/>
        <v>1428</v>
      </c>
    </row>
    <row r="33" spans="2:11" s="41" customFormat="1" ht="18" x14ac:dyDescent="0.25">
      <c r="B33" s="62">
        <v>17</v>
      </c>
      <c r="C33" s="63" t="s">
        <v>37</v>
      </c>
      <c r="D33" s="36"/>
      <c r="E33" s="36"/>
      <c r="F33" s="36"/>
      <c r="G33" s="46">
        <v>5169</v>
      </c>
      <c r="H33" s="46">
        <v>2310</v>
      </c>
      <c r="I33" s="38">
        <v>95</v>
      </c>
      <c r="J33" s="67"/>
      <c r="K33" s="40">
        <f t="shared" si="1"/>
        <v>95</v>
      </c>
    </row>
    <row r="34" spans="2:11" s="41" customFormat="1" ht="18" x14ac:dyDescent="0.25">
      <c r="B34" s="62">
        <v>18</v>
      </c>
      <c r="C34" s="63" t="s">
        <v>38</v>
      </c>
      <c r="D34" s="36"/>
      <c r="E34" s="36"/>
      <c r="F34" s="36"/>
      <c r="G34" s="77">
        <v>5192</v>
      </c>
      <c r="H34" s="46">
        <v>2310</v>
      </c>
      <c r="I34" s="38">
        <v>9</v>
      </c>
      <c r="J34" s="67"/>
      <c r="K34" s="40">
        <f t="shared" si="1"/>
        <v>9</v>
      </c>
    </row>
    <row r="35" spans="2:11" s="41" customFormat="1" ht="18.75" thickBot="1" x14ac:dyDescent="0.3">
      <c r="B35" s="78">
        <v>19</v>
      </c>
      <c r="C35" s="79" t="s">
        <v>39</v>
      </c>
      <c r="D35" s="29"/>
      <c r="E35" s="29"/>
      <c r="F35" s="80"/>
      <c r="G35" s="81">
        <v>5362</v>
      </c>
      <c r="H35" s="81">
        <v>2310</v>
      </c>
      <c r="I35" s="82">
        <f>21+100</f>
        <v>121</v>
      </c>
      <c r="J35" s="83">
        <f>1500+(20810-48154)</f>
        <v>-25844</v>
      </c>
      <c r="K35" s="40">
        <f t="shared" si="1"/>
        <v>-25723</v>
      </c>
    </row>
    <row r="36" spans="2:11" s="41" customFormat="1" ht="18.75" thickBot="1" x14ac:dyDescent="0.3">
      <c r="B36" s="84">
        <v>20</v>
      </c>
      <c r="C36" s="85" t="s">
        <v>22</v>
      </c>
      <c r="D36" s="50"/>
      <c r="E36" s="50"/>
      <c r="F36" s="50"/>
      <c r="G36" s="50"/>
      <c r="H36" s="86"/>
      <c r="I36" s="52">
        <f>SUM(I29:I35)+I24</f>
        <v>234932</v>
      </c>
      <c r="J36" s="53">
        <f>SUM(J29:J35)+J24</f>
        <v>22310</v>
      </c>
      <c r="K36" s="54">
        <f>SUM(K29:K35)+K24</f>
        <v>257242</v>
      </c>
    </row>
    <row r="37" spans="2:11" s="41" customFormat="1" ht="18.75" thickBot="1" x14ac:dyDescent="0.3">
      <c r="B37" s="84">
        <v>21</v>
      </c>
      <c r="C37" s="85" t="s">
        <v>40</v>
      </c>
      <c r="D37" s="50"/>
      <c r="E37" s="87"/>
      <c r="F37" s="50"/>
      <c r="G37" s="50"/>
      <c r="H37" s="50"/>
      <c r="I37" s="52">
        <f>I21-I36</f>
        <v>-40266</v>
      </c>
      <c r="J37" s="53">
        <f>J21-J36</f>
        <v>-1500</v>
      </c>
      <c r="K37" s="54">
        <f>K21-K36</f>
        <v>-41766</v>
      </c>
    </row>
    <row r="38" spans="2:11" ht="18.75" thickBot="1" x14ac:dyDescent="0.3">
      <c r="B38" s="88"/>
      <c r="C38" s="88"/>
      <c r="D38" s="88"/>
      <c r="E38" s="50"/>
      <c r="F38" s="88"/>
      <c r="G38" s="88"/>
      <c r="H38" s="88"/>
      <c r="I38" s="88"/>
      <c r="J38" s="88"/>
      <c r="K38" s="88"/>
    </row>
    <row r="39" spans="2:11" ht="18.75" thickBot="1" x14ac:dyDescent="0.3">
      <c r="B39" s="89"/>
      <c r="C39" s="85" t="s">
        <v>41</v>
      </c>
      <c r="D39" s="50"/>
      <c r="E39" s="50"/>
      <c r="F39" s="90"/>
      <c r="G39" s="91">
        <v>81</v>
      </c>
      <c r="H39" s="92"/>
      <c r="I39" s="52">
        <f>SUM(I41:I49)</f>
        <v>40266</v>
      </c>
      <c r="J39" s="53">
        <f>SUM(J41:J49)</f>
        <v>1500</v>
      </c>
      <c r="K39" s="54">
        <f>SUM(K41:K49)</f>
        <v>41766</v>
      </c>
    </row>
    <row r="40" spans="2:11" ht="18" x14ac:dyDescent="0.25">
      <c r="B40" s="93"/>
      <c r="C40" s="94" t="s">
        <v>42</v>
      </c>
      <c r="D40" s="23"/>
      <c r="E40" s="23"/>
      <c r="F40" s="95"/>
      <c r="G40" s="24"/>
      <c r="H40" s="96"/>
      <c r="I40" s="39"/>
      <c r="J40" s="39"/>
      <c r="K40" s="61"/>
    </row>
    <row r="41" spans="2:11" ht="18" x14ac:dyDescent="0.25">
      <c r="B41" s="35">
        <v>22</v>
      </c>
      <c r="C41" s="36" t="s">
        <v>43</v>
      </c>
      <c r="D41" s="36"/>
      <c r="E41" s="36"/>
      <c r="F41" s="48"/>
      <c r="G41" s="46">
        <v>8113</v>
      </c>
      <c r="H41" s="97"/>
      <c r="I41" s="67"/>
      <c r="J41" s="67"/>
      <c r="K41" s="40">
        <f>I41+J41</f>
        <v>0</v>
      </c>
    </row>
    <row r="42" spans="2:11" ht="18" x14ac:dyDescent="0.25">
      <c r="B42" s="35">
        <v>23</v>
      </c>
      <c r="C42" s="36" t="s">
        <v>44</v>
      </c>
      <c r="D42" s="36"/>
      <c r="E42" s="36"/>
      <c r="F42" s="48"/>
      <c r="G42" s="46">
        <v>8114</v>
      </c>
      <c r="H42" s="97"/>
      <c r="I42" s="67"/>
      <c r="J42" s="67"/>
      <c r="K42" s="40">
        <f>I42+J42</f>
        <v>0</v>
      </c>
    </row>
    <row r="43" spans="2:11" ht="18" x14ac:dyDescent="0.25">
      <c r="B43" s="35">
        <v>24</v>
      </c>
      <c r="C43" s="36" t="s">
        <v>45</v>
      </c>
      <c r="D43" s="36"/>
      <c r="E43" s="36"/>
      <c r="F43" s="36"/>
      <c r="G43" s="46" t="s">
        <v>46</v>
      </c>
      <c r="H43" s="46"/>
      <c r="I43" s="67">
        <f>10000+3641</f>
        <v>13641</v>
      </c>
      <c r="J43" s="67">
        <v>1500</v>
      </c>
      <c r="K43" s="40">
        <f>I43+J43</f>
        <v>15141</v>
      </c>
    </row>
    <row r="44" spans="2:11" ht="18" x14ac:dyDescent="0.25">
      <c r="B44" s="35"/>
      <c r="C44" s="36" t="s">
        <v>47</v>
      </c>
      <c r="D44" s="36"/>
      <c r="E44" s="36"/>
      <c r="F44" s="36"/>
      <c r="G44" s="46"/>
      <c r="H44" s="37"/>
      <c r="I44" s="38"/>
      <c r="J44" s="67"/>
      <c r="K44" s="40"/>
    </row>
    <row r="45" spans="2:11" ht="18" x14ac:dyDescent="0.25">
      <c r="B45" s="35">
        <v>25</v>
      </c>
      <c r="C45" s="36" t="s">
        <v>48</v>
      </c>
      <c r="D45" s="36"/>
      <c r="E45" s="36"/>
      <c r="F45" s="36"/>
      <c r="G45" s="46">
        <v>8123</v>
      </c>
      <c r="H45" s="37"/>
      <c r="I45" s="38">
        <v>58924</v>
      </c>
      <c r="J45" s="67"/>
      <c r="K45" s="40">
        <f>I45+J45</f>
        <v>58924</v>
      </c>
    </row>
    <row r="46" spans="2:11" ht="18" x14ac:dyDescent="0.25">
      <c r="B46" s="35">
        <v>26</v>
      </c>
      <c r="C46" s="36" t="s">
        <v>49</v>
      </c>
      <c r="D46" s="36"/>
      <c r="E46" s="36"/>
      <c r="F46" s="36"/>
      <c r="G46" s="46">
        <v>8124</v>
      </c>
      <c r="H46" s="37"/>
      <c r="I46" s="38"/>
      <c r="J46" s="67"/>
      <c r="K46" s="40">
        <f>I46+J46</f>
        <v>0</v>
      </c>
    </row>
    <row r="47" spans="2:11" ht="18" x14ac:dyDescent="0.25">
      <c r="B47" s="35">
        <v>27</v>
      </c>
      <c r="C47" s="36" t="s">
        <v>50</v>
      </c>
      <c r="D47" s="36"/>
      <c r="E47" s="36"/>
      <c r="F47" s="36"/>
      <c r="G47" s="46">
        <v>8124</v>
      </c>
      <c r="H47" s="37"/>
      <c r="I47" s="38">
        <f>-9910-180</f>
        <v>-10090</v>
      </c>
      <c r="J47" s="67"/>
      <c r="K47" s="40">
        <f>I47+J47</f>
        <v>-10090</v>
      </c>
    </row>
    <row r="48" spans="2:11" ht="18" x14ac:dyDescent="0.25">
      <c r="B48" s="35">
        <v>28</v>
      </c>
      <c r="C48" s="36" t="s">
        <v>51</v>
      </c>
      <c r="D48" s="36"/>
      <c r="E48" s="36"/>
      <c r="F48" s="36"/>
      <c r="G48" s="46">
        <v>8124</v>
      </c>
      <c r="H48" s="37"/>
      <c r="I48" s="38">
        <f>-(8200+10636)</f>
        <v>-18836</v>
      </c>
      <c r="J48" s="67"/>
      <c r="K48" s="40">
        <f>I48+J48</f>
        <v>-18836</v>
      </c>
    </row>
    <row r="49" spans="2:13" ht="18.75" thickBot="1" x14ac:dyDescent="0.3">
      <c r="B49" s="27">
        <v>29</v>
      </c>
      <c r="C49" s="29" t="s">
        <v>52</v>
      </c>
      <c r="D49" s="29"/>
      <c r="E49" s="29"/>
      <c r="F49" s="29"/>
      <c r="G49" s="81">
        <v>8124</v>
      </c>
      <c r="H49" s="98"/>
      <c r="I49" s="82">
        <f>-(1980+550+843)</f>
        <v>-3373</v>
      </c>
      <c r="J49" s="83"/>
      <c r="K49" s="99">
        <f>I49+J49</f>
        <v>-3373</v>
      </c>
    </row>
    <row r="50" spans="2:13" ht="18.75" thickBot="1" x14ac:dyDescent="0.3">
      <c r="B50" s="36"/>
      <c r="C50" s="36"/>
      <c r="D50" s="36"/>
      <c r="E50" s="50"/>
      <c r="F50" s="36"/>
      <c r="G50" s="36"/>
      <c r="H50" s="36"/>
      <c r="I50" s="88"/>
      <c r="J50" s="88"/>
      <c r="K50" s="88"/>
    </row>
    <row r="51" spans="2:13" ht="18.75" thickBot="1" x14ac:dyDescent="0.3">
      <c r="B51" s="49">
        <v>30</v>
      </c>
      <c r="C51" s="50" t="s">
        <v>53</v>
      </c>
      <c r="D51" s="50"/>
      <c r="E51" s="50"/>
      <c r="F51" s="50"/>
      <c r="G51" s="50"/>
      <c r="H51" s="50"/>
      <c r="I51" s="52">
        <f>I36-I39</f>
        <v>194666</v>
      </c>
      <c r="J51" s="53">
        <f>J36-J39</f>
        <v>20810</v>
      </c>
      <c r="K51" s="54">
        <f>K36-K39</f>
        <v>215476</v>
      </c>
    </row>
    <row r="52" spans="2:13" ht="18" x14ac:dyDescent="0.25">
      <c r="B52" s="36"/>
      <c r="C52" s="36"/>
      <c r="D52" s="36"/>
      <c r="E52" s="88"/>
      <c r="F52" s="36"/>
      <c r="G52" s="36"/>
      <c r="H52" s="36"/>
      <c r="I52" s="88"/>
      <c r="J52" s="88"/>
      <c r="K52" s="88"/>
    </row>
    <row r="53" spans="2:13" x14ac:dyDescent="0.2">
      <c r="B53" s="100"/>
      <c r="C53" s="101" t="s">
        <v>54</v>
      </c>
      <c r="D53" s="88"/>
      <c r="E53" s="88"/>
      <c r="F53" s="88"/>
      <c r="G53" s="88"/>
      <c r="H53" s="88"/>
      <c r="I53" s="102"/>
      <c r="J53" s="102"/>
      <c r="K53" s="102"/>
    </row>
    <row r="54" spans="2:13" x14ac:dyDescent="0.2">
      <c r="B54" s="100"/>
      <c r="C54" s="88"/>
      <c r="D54" s="88"/>
      <c r="E54" s="88"/>
      <c r="F54" s="88"/>
      <c r="G54" s="88"/>
      <c r="H54" s="88"/>
      <c r="I54" s="102"/>
      <c r="J54" s="102"/>
      <c r="K54" s="102"/>
    </row>
    <row r="55" spans="2:13" x14ac:dyDescent="0.2">
      <c r="B55" s="88"/>
      <c r="C55" s="88"/>
      <c r="D55" s="88"/>
      <c r="E55" s="88"/>
      <c r="F55" s="88"/>
      <c r="G55" s="88"/>
      <c r="H55" s="88"/>
      <c r="I55" s="102"/>
      <c r="J55" s="88"/>
      <c r="K55" s="88"/>
    </row>
    <row r="56" spans="2:13" ht="18" x14ac:dyDescent="0.25">
      <c r="B56" s="103" t="s">
        <v>55</v>
      </c>
      <c r="C56" s="88"/>
      <c r="D56" s="88"/>
      <c r="E56" s="88"/>
      <c r="F56" s="88"/>
      <c r="G56" s="88"/>
      <c r="H56" s="88"/>
      <c r="I56" s="102"/>
      <c r="J56" s="88"/>
      <c r="K56" s="88"/>
      <c r="L56" s="88"/>
      <c r="M56" s="88"/>
    </row>
    <row r="57" spans="2:13" x14ac:dyDescent="0.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ht="44.25" customHeight="1" x14ac:dyDescent="0.2">
      <c r="B58" s="104" t="s">
        <v>56</v>
      </c>
      <c r="C58" s="105" t="s">
        <v>57</v>
      </c>
      <c r="D58" s="105"/>
      <c r="E58" s="105"/>
      <c r="F58" s="105"/>
      <c r="G58" s="105"/>
      <c r="H58" s="105"/>
      <c r="I58" s="105"/>
      <c r="J58" s="105"/>
      <c r="K58" s="105"/>
      <c r="L58" s="106"/>
      <c r="M58" s="107"/>
    </row>
    <row r="59" spans="2:13" ht="24" customHeight="1" x14ac:dyDescent="0.2">
      <c r="B59" s="104" t="s">
        <v>58</v>
      </c>
      <c r="C59" s="105" t="s">
        <v>59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</row>
    <row r="60" spans="2:13" ht="63.75" customHeight="1" x14ac:dyDescent="0.2">
      <c r="B60" s="104" t="s">
        <v>60</v>
      </c>
      <c r="C60" s="105" t="s">
        <v>61</v>
      </c>
      <c r="D60" s="105"/>
      <c r="E60" s="105"/>
      <c r="F60" s="105"/>
      <c r="G60" s="105"/>
      <c r="H60" s="105"/>
      <c r="I60" s="105"/>
      <c r="J60" s="105"/>
      <c r="K60" s="105"/>
      <c r="L60" s="106"/>
      <c r="M60" s="106"/>
    </row>
    <row r="61" spans="2:13" ht="24" customHeight="1" x14ac:dyDescent="0.2">
      <c r="B61" s="104" t="s">
        <v>62</v>
      </c>
      <c r="C61" s="105" t="s">
        <v>63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2:13" ht="24" customHeight="1" x14ac:dyDescent="0.2">
      <c r="B62" s="104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2:13" ht="24" customHeight="1" x14ac:dyDescent="0.2">
      <c r="B63" s="104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2:13" ht="24" customHeight="1" x14ac:dyDescent="0.2">
      <c r="B64" s="10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2:13" ht="43.5" customHeight="1" x14ac:dyDescent="0.2">
      <c r="B65" s="105"/>
      <c r="C65" s="108"/>
      <c r="D65" s="108"/>
      <c r="E65" s="108"/>
      <c r="F65" s="108"/>
      <c r="G65" s="108"/>
      <c r="H65" s="108"/>
      <c r="I65" s="108"/>
      <c r="J65" s="108"/>
      <c r="K65" s="108"/>
      <c r="L65" s="105"/>
      <c r="M65" s="105"/>
    </row>
    <row r="69" spans="2:13" x14ac:dyDescent="0.2">
      <c r="I69" s="109"/>
    </row>
    <row r="70" spans="2:13" x14ac:dyDescent="0.2">
      <c r="I70" s="109"/>
    </row>
    <row r="71" spans="2:13" x14ac:dyDescent="0.2">
      <c r="I71" s="109"/>
    </row>
    <row r="72" spans="2:13" x14ac:dyDescent="0.2">
      <c r="I72" s="109"/>
    </row>
    <row r="73" spans="2:13" x14ac:dyDescent="0.2">
      <c r="I73" s="109"/>
    </row>
    <row r="74" spans="2:13" x14ac:dyDescent="0.2">
      <c r="I74" s="109"/>
    </row>
    <row r="75" spans="2:13" x14ac:dyDescent="0.2">
      <c r="I75" s="109"/>
    </row>
    <row r="76" spans="2:13" x14ac:dyDescent="0.2">
      <c r="I76" s="109"/>
    </row>
    <row r="77" spans="2:13" x14ac:dyDescent="0.2">
      <c r="I77" s="109"/>
    </row>
    <row r="78" spans="2:13" x14ac:dyDescent="0.2">
      <c r="I78" s="109"/>
    </row>
    <row r="79" spans="2:13" x14ac:dyDescent="0.2">
      <c r="I79" s="109"/>
    </row>
    <row r="80" spans="2:13" x14ac:dyDescent="0.2">
      <c r="I80" s="109"/>
    </row>
    <row r="81" spans="9:9" x14ac:dyDescent="0.2">
      <c r="I81" s="109"/>
    </row>
    <row r="82" spans="9:9" x14ac:dyDescent="0.2">
      <c r="I82" s="109"/>
    </row>
    <row r="83" spans="9:9" x14ac:dyDescent="0.2">
      <c r="I83" s="109"/>
    </row>
    <row r="84" spans="9:9" x14ac:dyDescent="0.2">
      <c r="I84" s="109"/>
    </row>
    <row r="85" spans="9:9" x14ac:dyDescent="0.2">
      <c r="I85" s="109"/>
    </row>
  </sheetData>
  <mergeCells count="10">
    <mergeCell ref="C61:K61"/>
    <mergeCell ref="L61:M61"/>
    <mergeCell ref="B65:K65"/>
    <mergeCell ref="L65:M65"/>
    <mergeCell ref="B6:K6"/>
    <mergeCell ref="B8:K8"/>
    <mergeCell ref="C58:K58"/>
    <mergeCell ref="C59:K59"/>
    <mergeCell ref="L59:M59"/>
    <mergeCell ref="C60:K60"/>
  </mergeCells>
  <pageMargins left="0.78740157480314965" right="0.78740157480314965" top="0.98425196850393704" bottom="0.98425196850393704" header="0.51181102362204722" footer="0.51181102362204722"/>
  <pageSetup paperSize="9" scale="55" fitToHeight="2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9525</xdr:rowOff>
              </from>
              <to>
                <xdr:col>2</xdr:col>
                <xdr:colOff>95250</xdr:colOff>
                <xdr:row>3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Rozpočet_2015_návrh</vt:lpstr>
      <vt:lpstr>Rozpočet_2015_návrh!Oblast_tisku</vt:lpstr>
    </vt:vector>
  </TitlesOfParts>
  <Company>Vodakva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Holaskova, Jana</dc:creator>
  <cp:lastModifiedBy>Holaskova, Jana</cp:lastModifiedBy>
  <cp:lastPrinted>2014-11-19T13:34:13Z</cp:lastPrinted>
  <dcterms:created xsi:type="dcterms:W3CDTF">2014-11-19T10:08:23Z</dcterms:created>
  <dcterms:modified xsi:type="dcterms:W3CDTF">2014-11-19T13:34:22Z</dcterms:modified>
</cp:coreProperties>
</file>